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9210" activeTab="0"/>
  </bookViews>
  <sheets>
    <sheet name="rent Irr" sheetId="1" r:id="rId1"/>
    <sheet name="sell Irr" sheetId="2" r:id="rId2"/>
  </sheets>
  <definedNames/>
  <calcPr fullCalcOnLoad="1"/>
</workbook>
</file>

<file path=xl/sharedStrings.xml><?xml version="1.0" encoding="utf-8"?>
<sst xmlns="http://schemas.openxmlformats.org/spreadsheetml/2006/main" count="82" uniqueCount="56">
  <si>
    <t>No.</t>
  </si>
  <si>
    <t>Size (sqm)</t>
  </si>
  <si>
    <t>Total Price (RMB)</t>
  </si>
  <si>
    <t>Management Fee (RMB/sqm/mth)</t>
  </si>
  <si>
    <t>Total Cost(RMB)</t>
  </si>
  <si>
    <t>Total Management Fee (RMB/month)</t>
  </si>
  <si>
    <t>Net Rent per month(RMB)</t>
  </si>
  <si>
    <t>Estimated Rent per month</t>
  </si>
  <si>
    <t>Agent Commission from Lessor (one month rental)</t>
  </si>
  <si>
    <t>Investment Rate of Return</t>
  </si>
  <si>
    <t xml:space="preserve">Property for sale      </t>
  </si>
  <si>
    <t xml:space="preserve">Purchase Price (RMB/sqm) </t>
  </si>
  <si>
    <t>Purchase Price(RMB)</t>
  </si>
  <si>
    <t>Tax RMB(1.6% of the total price)</t>
  </si>
  <si>
    <t>Sale Price (RMB)</t>
  </si>
  <si>
    <t>Commission for C21 from buyer  RMB          (1.5% of the total amount)</t>
  </si>
  <si>
    <t>Investment Return Rate</t>
  </si>
  <si>
    <t>Commission for C21 from buyer RMB  (1.5% of the total amount)</t>
  </si>
  <si>
    <t>Office</t>
  </si>
  <si>
    <t>Tian Chuang Science Mansion</t>
  </si>
  <si>
    <t>Qi Tu ATT</t>
  </si>
  <si>
    <t>1+1 Plaza</t>
  </si>
  <si>
    <t>Bai Fu International Center</t>
  </si>
  <si>
    <t>Wan Tong Center</t>
  </si>
  <si>
    <t>Kun Sha Center</t>
  </si>
  <si>
    <t xml:space="preserve">Bo Gong </t>
  </si>
  <si>
    <t>Tian Heng Plaza</t>
  </si>
  <si>
    <t>CBD</t>
  </si>
  <si>
    <t>Nan Xin Cang</t>
  </si>
  <si>
    <t>Location</t>
  </si>
  <si>
    <t>Type</t>
  </si>
  <si>
    <t>Estimated Rent (RMB/sqm/day)</t>
  </si>
  <si>
    <t xml:space="preserve">Selling Price (RMB/sqm) </t>
  </si>
  <si>
    <t>Commission from Buyer (RMB)(1% of total value)</t>
  </si>
  <si>
    <t>Tax (RMB) (3% Tax and 2% Maintenance Fund )</t>
  </si>
  <si>
    <t>Financial Street</t>
  </si>
  <si>
    <t>Management Fee is included in rent</t>
  </si>
  <si>
    <t>Note</t>
  </si>
  <si>
    <t>Total Available Size (sqm)</t>
  </si>
  <si>
    <t>Size Per Floor (sqm)</t>
  </si>
  <si>
    <t>Lufthansa Area</t>
  </si>
  <si>
    <t>Dongzhimen</t>
  </si>
  <si>
    <t>East 2nd Ring</t>
  </si>
  <si>
    <t>Available Floor Number</t>
  </si>
  <si>
    <t>Number of Consecutive Floors</t>
  </si>
  <si>
    <t>13/12</t>
  </si>
  <si>
    <t>744/1087</t>
  </si>
  <si>
    <t>9-12/15-20</t>
  </si>
  <si>
    <t>BlockA&amp;B 10-23F/ Block C-15-23</t>
  </si>
  <si>
    <t>9-15</t>
  </si>
  <si>
    <t>Available Time</t>
  </si>
  <si>
    <t>Ready for moving in</t>
  </si>
  <si>
    <t>End of 2006</t>
  </si>
  <si>
    <t>Picture</t>
  </si>
  <si>
    <t>Commercial Site</t>
  </si>
  <si>
    <t>with a restaurant tenant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</si>
</sst>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0_ "/>
    <numFmt numFmtId="187" formatCode="_ * #,##0.000_ ;_ * \-#,##0.000_ ;_ * &quot;-&quot;???_ ;_ @_ 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7"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@Arial Unicode MS"/>
      <family val="0"/>
    </font>
    <font>
      <b/>
      <sz val="10"/>
      <color indexed="63"/>
      <name val="@Arial Unicode MS"/>
      <family val="0"/>
    </font>
    <font>
      <sz val="10"/>
      <name val="@Arial Unicode MS"/>
      <family val="0"/>
    </font>
    <font>
      <sz val="9"/>
      <name val="@Arial Unicode MS"/>
      <family val="0"/>
    </font>
    <font>
      <sz val="10"/>
      <color indexed="63"/>
      <name val="@Arial Unicode MS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color indexed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16" applyFont="1" applyBorder="1" applyAlignment="1">
      <alignment horizontal="center" wrapText="1"/>
      <protection/>
    </xf>
    <xf numFmtId="0" fontId="6" fillId="0" borderId="2" xfId="16" applyFont="1" applyBorder="1" applyAlignment="1">
      <alignment horizontal="center" wrapText="1"/>
      <protection/>
    </xf>
    <xf numFmtId="181" fontId="6" fillId="0" borderId="2" xfId="23" applyFont="1" applyBorder="1" applyAlignment="1">
      <alignment horizontal="center" wrapText="1"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3" fontId="6" fillId="0" borderId="2" xfId="17" applyNumberFormat="1" applyFont="1" applyBorder="1" applyAlignment="1">
      <alignment horizontal="center" wrapText="1"/>
      <protection/>
    </xf>
    <xf numFmtId="38" fontId="1" fillId="0" borderId="1" xfId="17" applyNumberFormat="1" applyBorder="1" applyAlignment="1">
      <alignment horizontal="center"/>
      <protection/>
    </xf>
    <xf numFmtId="9" fontId="1" fillId="0" borderId="1" xfId="17" applyNumberFormat="1" applyBorder="1" applyAlignment="1">
      <alignment horizontal="center"/>
      <protection/>
    </xf>
    <xf numFmtId="3" fontId="8" fillId="0" borderId="3" xfId="16" applyNumberFormat="1" applyFont="1" applyBorder="1" applyAlignment="1">
      <alignment horizontal="center" wrapText="1"/>
      <protection/>
    </xf>
    <xf numFmtId="3" fontId="8" fillId="0" borderId="4" xfId="16" applyNumberFormat="1" applyFont="1" applyBorder="1" applyAlignment="1">
      <alignment horizontal="center" wrapText="1"/>
      <protection/>
    </xf>
    <xf numFmtId="3" fontId="11" fillId="0" borderId="2" xfId="16" applyNumberFormat="1" applyFont="1" applyBorder="1" applyAlignment="1">
      <alignment horizontal="center" wrapText="1"/>
      <protection/>
    </xf>
    <xf numFmtId="3" fontId="8" fillId="0" borderId="2" xfId="16" applyNumberFormat="1" applyFont="1" applyBorder="1" applyAlignment="1">
      <alignment horizontal="center" wrapText="1"/>
      <protection/>
    </xf>
    <xf numFmtId="3" fontId="10" fillId="0" borderId="0" xfId="0" applyNumberFormat="1" applyFont="1" applyAlignment="1">
      <alignment horizontal="center"/>
    </xf>
    <xf numFmtId="3" fontId="11" fillId="0" borderId="1" xfId="16" applyNumberFormat="1" applyFont="1" applyFill="1" applyBorder="1" applyAlignment="1">
      <alignment horizontal="center" wrapText="1"/>
      <protection/>
    </xf>
    <xf numFmtId="3" fontId="11" fillId="0" borderId="2" xfId="23" applyNumberFormat="1" applyFont="1" applyBorder="1" applyAlignment="1">
      <alignment horizontal="center" wrapText="1"/>
    </xf>
    <xf numFmtId="3" fontId="9" fillId="0" borderId="1" xfId="23" applyNumberFormat="1" applyFont="1" applyBorder="1" applyAlignment="1">
      <alignment horizontal="center"/>
    </xf>
    <xf numFmtId="3" fontId="9" fillId="0" borderId="1" xfId="16" applyNumberFormat="1" applyFont="1" applyFill="1" applyBorder="1" applyAlignment="1">
      <alignment horizontal="center" wrapText="1"/>
      <protection/>
    </xf>
    <xf numFmtId="0" fontId="11" fillId="0" borderId="2" xfId="16" applyNumberFormat="1" applyFont="1" applyBorder="1" applyAlignment="1">
      <alignment horizontal="center" wrapText="1"/>
      <protection/>
    </xf>
    <xf numFmtId="188" fontId="11" fillId="0" borderId="2" xfId="16" applyNumberFormat="1" applyFont="1" applyBorder="1" applyAlignment="1">
      <alignment horizontal="center" wrapText="1"/>
      <protection/>
    </xf>
    <xf numFmtId="188" fontId="10" fillId="0" borderId="5" xfId="0" applyNumberFormat="1" applyFont="1" applyBorder="1" applyAlignment="1">
      <alignment horizontal="center"/>
    </xf>
    <xf numFmtId="185" fontId="7" fillId="0" borderId="4" xfId="16" applyNumberFormat="1" applyFont="1" applyFill="1" applyBorder="1" applyAlignment="1">
      <alignment horizontal="center" vertical="center" wrapText="1"/>
      <protection/>
    </xf>
    <xf numFmtId="185" fontId="9" fillId="0" borderId="1" xfId="16" applyNumberFormat="1" applyFont="1" applyBorder="1" applyAlignment="1">
      <alignment horizontal="center"/>
      <protection/>
    </xf>
    <xf numFmtId="185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85" fontId="10" fillId="0" borderId="0" xfId="0" applyNumberFormat="1" applyFont="1" applyBorder="1" applyAlignment="1">
      <alignment horizontal="center"/>
    </xf>
    <xf numFmtId="3" fontId="9" fillId="0" borderId="0" xfId="16" applyNumberFormat="1" applyFont="1" applyBorder="1" applyAlignment="1">
      <alignment horizontal="center" wrapText="1"/>
      <protection/>
    </xf>
    <xf numFmtId="188" fontId="11" fillId="0" borderId="0" xfId="16" applyNumberFormat="1" applyFont="1" applyBorder="1" applyAlignment="1">
      <alignment horizontal="center" wrapText="1"/>
      <protection/>
    </xf>
    <xf numFmtId="3" fontId="11" fillId="0" borderId="0" xfId="16" applyNumberFormat="1" applyFont="1" applyBorder="1" applyAlignment="1">
      <alignment horizontal="center" wrapText="1"/>
      <protection/>
    </xf>
    <xf numFmtId="185" fontId="7" fillId="0" borderId="3" xfId="16" applyNumberFormat="1" applyFont="1" applyFill="1" applyBorder="1" applyAlignment="1">
      <alignment horizontal="center" vertical="center" wrapText="1"/>
      <protection/>
    </xf>
    <xf numFmtId="188" fontId="10" fillId="0" borderId="0" xfId="0" applyNumberFormat="1" applyFont="1" applyBorder="1" applyAlignment="1">
      <alignment horizontal="center"/>
    </xf>
    <xf numFmtId="0" fontId="11" fillId="0" borderId="0" xfId="16" applyNumberFormat="1" applyFont="1" applyBorder="1" applyAlignment="1">
      <alignment horizontal="center" wrapText="1"/>
      <protection/>
    </xf>
    <xf numFmtId="3" fontId="11" fillId="0" borderId="1" xfId="23" applyNumberFormat="1" applyFont="1" applyBorder="1" applyAlignment="1">
      <alignment horizontal="center" wrapText="1"/>
    </xf>
    <xf numFmtId="185" fontId="9" fillId="0" borderId="0" xfId="16" applyNumberFormat="1" applyFont="1" applyBorder="1" applyAlignment="1">
      <alignment horizontal="center"/>
      <protection/>
    </xf>
    <xf numFmtId="3" fontId="7" fillId="0" borderId="3" xfId="16" applyNumberFormat="1" applyFont="1" applyFill="1" applyBorder="1" applyAlignment="1">
      <alignment horizontal="center" vertical="center" wrapText="1"/>
      <protection/>
    </xf>
    <xf numFmtId="3" fontId="7" fillId="0" borderId="4" xfId="16" applyNumberFormat="1" applyFont="1" applyFill="1" applyBorder="1" applyAlignment="1">
      <alignment horizontal="center" vertical="center" wrapText="1"/>
      <protection/>
    </xf>
    <xf numFmtId="3" fontId="9" fillId="0" borderId="2" xfId="16" applyNumberFormat="1" applyFont="1" applyFill="1" applyBorder="1" applyAlignment="1">
      <alignment horizontal="center" wrapText="1"/>
      <protection/>
    </xf>
    <xf numFmtId="3" fontId="11" fillId="0" borderId="2" xfId="16" applyNumberFormat="1" applyFont="1" applyFill="1" applyBorder="1" applyAlignment="1">
      <alignment horizontal="center" wrapText="1"/>
      <protection/>
    </xf>
    <xf numFmtId="3" fontId="9" fillId="2" borderId="2" xfId="16" applyNumberFormat="1" applyFont="1" applyFill="1" applyBorder="1" applyAlignment="1">
      <alignment horizontal="center" wrapText="1"/>
      <protection/>
    </xf>
    <xf numFmtId="3" fontId="9" fillId="2" borderId="1" xfId="16" applyNumberFormat="1" applyFont="1" applyFill="1" applyBorder="1" applyAlignment="1">
      <alignment horizontal="center" wrapText="1"/>
      <protection/>
    </xf>
    <xf numFmtId="0" fontId="9" fillId="2" borderId="2" xfId="16" applyNumberFormat="1" applyFont="1" applyFill="1" applyBorder="1" applyAlignment="1">
      <alignment horizontal="center" wrapText="1"/>
      <protection/>
    </xf>
    <xf numFmtId="49" fontId="9" fillId="2" borderId="2" xfId="16" applyNumberFormat="1" applyFont="1" applyFill="1" applyBorder="1" applyAlignment="1">
      <alignment horizontal="center" wrapText="1"/>
      <protection/>
    </xf>
    <xf numFmtId="49" fontId="9" fillId="0" borderId="2" xfId="16" applyNumberFormat="1" applyFont="1" applyFill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/>
    </xf>
    <xf numFmtId="49" fontId="12" fillId="0" borderId="1" xfId="16" applyNumberFormat="1" applyFont="1" applyFill="1" applyBorder="1" applyAlignment="1">
      <alignment horizontal="center" wrapText="1"/>
      <protection/>
    </xf>
    <xf numFmtId="3" fontId="12" fillId="0" borderId="1" xfId="16" applyNumberFormat="1" applyFont="1" applyFill="1" applyBorder="1" applyAlignment="1">
      <alignment horizontal="center" wrapText="1"/>
      <protection/>
    </xf>
    <xf numFmtId="3" fontId="13" fillId="0" borderId="1" xfId="16" applyNumberFormat="1" applyFont="1" applyFill="1" applyBorder="1" applyAlignment="1">
      <alignment horizontal="center" wrapText="1"/>
      <protection/>
    </xf>
    <xf numFmtId="0" fontId="9" fillId="0" borderId="0" xfId="16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8" fontId="10" fillId="0" borderId="6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85" fontId="7" fillId="0" borderId="3" xfId="16" applyNumberFormat="1" applyFont="1" applyFill="1" applyBorder="1" applyAlignment="1">
      <alignment horizontal="center" vertical="center" wrapText="1"/>
      <protection/>
    </xf>
    <xf numFmtId="185" fontId="7" fillId="0" borderId="4" xfId="16" applyNumberFormat="1" applyFont="1" applyFill="1" applyBorder="1" applyAlignment="1">
      <alignment horizontal="center" vertical="center" wrapText="1"/>
      <protection/>
    </xf>
    <xf numFmtId="3" fontId="8" fillId="0" borderId="3" xfId="16" applyNumberFormat="1" applyFont="1" applyBorder="1" applyAlignment="1">
      <alignment horizontal="center" wrapText="1"/>
      <protection/>
    </xf>
    <xf numFmtId="3" fontId="8" fillId="0" borderId="4" xfId="16" applyNumberFormat="1" applyFont="1" applyBorder="1" applyAlignment="1">
      <alignment horizontal="center" wrapText="1"/>
      <protection/>
    </xf>
    <xf numFmtId="3" fontId="8" fillId="0" borderId="3" xfId="16" applyNumberFormat="1" applyFont="1" applyFill="1" applyBorder="1" applyAlignment="1">
      <alignment horizontal="center" wrapText="1"/>
      <protection/>
    </xf>
    <xf numFmtId="3" fontId="8" fillId="0" borderId="4" xfId="16" applyNumberFormat="1" applyFont="1" applyFill="1" applyBorder="1" applyAlignment="1">
      <alignment horizontal="center" wrapText="1"/>
      <protection/>
    </xf>
    <xf numFmtId="3" fontId="9" fillId="0" borderId="4" xfId="16" applyNumberFormat="1" applyFont="1" applyBorder="1" applyAlignment="1">
      <alignment horizontal="center" wrapText="1"/>
      <protection/>
    </xf>
    <xf numFmtId="3" fontId="7" fillId="0" borderId="3" xfId="16" applyNumberFormat="1" applyFont="1" applyFill="1" applyBorder="1" applyAlignment="1">
      <alignment horizontal="center" vertical="center" wrapText="1"/>
      <protection/>
    </xf>
    <xf numFmtId="3" fontId="7" fillId="0" borderId="4" xfId="16" applyNumberFormat="1" applyFont="1" applyFill="1" applyBorder="1" applyAlignment="1">
      <alignment horizontal="center" vertical="center" wrapText="1"/>
      <protection/>
    </xf>
    <xf numFmtId="0" fontId="4" fillId="0" borderId="3" xfId="17" applyFont="1" applyFill="1" applyBorder="1" applyAlignment="1">
      <alignment horizontal="center" vertical="center" wrapText="1"/>
      <protection/>
    </xf>
    <xf numFmtId="0" fontId="4" fillId="0" borderId="4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center" wrapText="1"/>
      <protection/>
    </xf>
    <xf numFmtId="0" fontId="5" fillId="0" borderId="4" xfId="17" applyFont="1" applyFill="1" applyBorder="1" applyAlignment="1">
      <alignment horizontal="center" wrapText="1"/>
      <protection/>
    </xf>
    <xf numFmtId="38" fontId="5" fillId="0" borderId="3" xfId="17" applyNumberFormat="1" applyFont="1" applyFill="1" applyBorder="1" applyAlignment="1">
      <alignment horizontal="center" wrapText="1"/>
      <protection/>
    </xf>
    <xf numFmtId="38" fontId="5" fillId="0" borderId="4" xfId="17" applyNumberFormat="1" applyFont="1" applyFill="1" applyBorder="1" applyAlignment="1">
      <alignment horizontal="center" wrapText="1"/>
      <protection/>
    </xf>
    <xf numFmtId="0" fontId="5" fillId="0" borderId="3" xfId="17" applyFont="1" applyBorder="1" applyAlignment="1">
      <alignment horizontal="center" wrapText="1"/>
      <protection/>
    </xf>
    <xf numFmtId="0" fontId="5" fillId="0" borderId="4" xfId="17" applyFont="1" applyBorder="1" applyAlignment="1">
      <alignment horizontal="center" wrapText="1"/>
      <protection/>
    </xf>
    <xf numFmtId="1" fontId="4" fillId="0" borderId="3" xfId="17" applyNumberFormat="1" applyFont="1" applyFill="1" applyBorder="1" applyAlignment="1">
      <alignment horizontal="center" vertical="center" wrapText="1"/>
      <protection/>
    </xf>
    <xf numFmtId="1" fontId="4" fillId="0" borderId="4" xfId="17" applyNumberFormat="1" applyFont="1" applyFill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4" fillId="3" borderId="3" xfId="17" applyFont="1" applyFill="1" applyBorder="1" applyAlignment="1">
      <alignment horizontal="center" vertical="center" wrapText="1"/>
      <protection/>
    </xf>
    <xf numFmtId="0" fontId="4" fillId="3" borderId="4" xfId="17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千位分隔[0]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57150</xdr:rowOff>
    </xdr:from>
    <xdr:to>
      <xdr:col>1</xdr:col>
      <xdr:colOff>2057400</xdr:colOff>
      <xdr:row>2</xdr:row>
      <xdr:rowOff>1847850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28650"/>
          <a:ext cx="1590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3</xdr:row>
      <xdr:rowOff>66675</xdr:rowOff>
    </xdr:from>
    <xdr:to>
      <xdr:col>1</xdr:col>
      <xdr:colOff>2114550</xdr:colOff>
      <xdr:row>3</xdr:row>
      <xdr:rowOff>1600200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62225"/>
          <a:ext cx="17430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</xdr:row>
      <xdr:rowOff>114300</xdr:rowOff>
    </xdr:from>
    <xdr:to>
      <xdr:col>1</xdr:col>
      <xdr:colOff>2562225</xdr:colOff>
      <xdr:row>5</xdr:row>
      <xdr:rowOff>1790700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6400800"/>
          <a:ext cx="24479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6</xdr:row>
      <xdr:rowOff>200025</xdr:rowOff>
    </xdr:from>
    <xdr:to>
      <xdr:col>1</xdr:col>
      <xdr:colOff>2352675</xdr:colOff>
      <xdr:row>6</xdr:row>
      <xdr:rowOff>2143125</xdr:rowOff>
    </xdr:to>
    <xdr:pic>
      <xdr:nvPicPr>
        <xdr:cNvPr id="4" name="Picture 8" descr="2004优秀商业地产7号项目：天恒大厦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8410575"/>
          <a:ext cx="2047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7</xdr:row>
      <xdr:rowOff>200025</xdr:rowOff>
    </xdr:from>
    <xdr:to>
      <xdr:col>1</xdr:col>
      <xdr:colOff>2352675</xdr:colOff>
      <xdr:row>7</xdr:row>
      <xdr:rowOff>2143125</xdr:rowOff>
    </xdr:to>
    <xdr:pic>
      <xdr:nvPicPr>
        <xdr:cNvPr id="5" name="Picture 9" descr="2004优秀商业地产7号项目：天恒大厦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10639425"/>
          <a:ext cx="2047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</xdr:row>
      <xdr:rowOff>28575</xdr:rowOff>
    </xdr:from>
    <xdr:to>
      <xdr:col>1</xdr:col>
      <xdr:colOff>2514600</xdr:colOff>
      <xdr:row>8</xdr:row>
      <xdr:rowOff>1838325</xdr:rowOff>
    </xdr:to>
    <xdr:pic>
      <xdr:nvPicPr>
        <xdr:cNvPr id="6" name="Picture 10" descr="琨莎中心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12696825"/>
          <a:ext cx="2409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9</xdr:row>
      <xdr:rowOff>47625</xdr:rowOff>
    </xdr:from>
    <xdr:to>
      <xdr:col>1</xdr:col>
      <xdr:colOff>2343150</xdr:colOff>
      <xdr:row>9</xdr:row>
      <xdr:rowOff>2905125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14582775"/>
          <a:ext cx="19335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</xdr:row>
      <xdr:rowOff>19050</xdr:rowOff>
    </xdr:from>
    <xdr:to>
      <xdr:col>1</xdr:col>
      <xdr:colOff>2143125</xdr:colOff>
      <xdr:row>4</xdr:row>
      <xdr:rowOff>1971675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4171950"/>
          <a:ext cx="16764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C1">
      <selection activeCell="Y3" sqref="Y3"/>
    </sheetView>
  </sheetViews>
  <sheetFormatPr defaultColWidth="9.33203125" defaultRowHeight="15.75" customHeight="1"/>
  <cols>
    <col min="1" max="1" width="4.16015625" style="13" customWidth="1"/>
    <col min="2" max="2" width="48" style="13" customWidth="1"/>
    <col min="3" max="3" width="17.83203125" style="13" customWidth="1"/>
    <col min="4" max="5" width="34.66015625" style="13" customWidth="1"/>
    <col min="6" max="6" width="41.16015625" style="13" customWidth="1"/>
    <col min="7" max="8" width="34.66015625" style="13" customWidth="1"/>
    <col min="9" max="9" width="22" style="13" customWidth="1"/>
    <col min="10" max="11" width="15.16015625" style="13" customWidth="1"/>
    <col min="12" max="12" width="26.5" style="13" customWidth="1"/>
    <col min="13" max="13" width="25.66015625" style="13" customWidth="1"/>
    <col min="14" max="14" width="14.66015625" style="13" customWidth="1"/>
    <col min="15" max="15" width="29.33203125" style="13" customWidth="1"/>
    <col min="16" max="16" width="16.5" style="13" customWidth="1"/>
    <col min="17" max="17" width="20.66015625" style="13" customWidth="1"/>
    <col min="18" max="18" width="20.16015625" style="13" customWidth="1"/>
    <col min="19" max="19" width="15.66015625" style="13" customWidth="1"/>
    <col min="20" max="20" width="25.33203125" style="13" customWidth="1"/>
    <col min="21" max="21" width="20.5" style="23" customWidth="1"/>
    <col min="22" max="22" width="39" style="23" customWidth="1"/>
    <col min="23" max="23" width="26.66015625" style="13" customWidth="1"/>
    <col min="24" max="16384" width="11.66015625" style="13" customWidth="1"/>
  </cols>
  <sheetData>
    <row r="1" spans="1:22" ht="15.75" customHeight="1">
      <c r="A1" s="59" t="s">
        <v>0</v>
      </c>
      <c r="B1" s="34"/>
      <c r="C1" s="34"/>
      <c r="D1" s="34"/>
      <c r="E1" s="34"/>
      <c r="F1" s="34"/>
      <c r="G1" s="34"/>
      <c r="H1" s="34"/>
      <c r="I1" s="56" t="s">
        <v>38</v>
      </c>
      <c r="J1" s="54" t="s">
        <v>32</v>
      </c>
      <c r="K1" s="54" t="s">
        <v>2</v>
      </c>
      <c r="L1" s="56" t="s">
        <v>34</v>
      </c>
      <c r="M1" s="54" t="s">
        <v>33</v>
      </c>
      <c r="N1" s="54" t="s">
        <v>4</v>
      </c>
      <c r="O1" s="9"/>
      <c r="P1" s="54" t="s">
        <v>7</v>
      </c>
      <c r="Q1" s="54" t="s">
        <v>3</v>
      </c>
      <c r="R1" s="54" t="s">
        <v>5</v>
      </c>
      <c r="S1" s="54" t="s">
        <v>6</v>
      </c>
      <c r="T1" s="59" t="s">
        <v>8</v>
      </c>
      <c r="U1" s="52" t="s">
        <v>9</v>
      </c>
      <c r="V1" s="29"/>
    </row>
    <row r="2" spans="1:22" ht="29.25" customHeight="1">
      <c r="A2" s="60"/>
      <c r="B2" s="35" t="s">
        <v>53</v>
      </c>
      <c r="C2" s="35" t="s">
        <v>30</v>
      </c>
      <c r="D2" s="35" t="s">
        <v>29</v>
      </c>
      <c r="E2" s="35" t="s">
        <v>50</v>
      </c>
      <c r="F2" s="35" t="s">
        <v>43</v>
      </c>
      <c r="G2" s="35" t="s">
        <v>39</v>
      </c>
      <c r="H2" s="35" t="s">
        <v>44</v>
      </c>
      <c r="I2" s="57"/>
      <c r="J2" s="55"/>
      <c r="K2" s="55"/>
      <c r="L2" s="57"/>
      <c r="M2" s="58"/>
      <c r="N2" s="55"/>
      <c r="O2" s="10" t="s">
        <v>31</v>
      </c>
      <c r="P2" s="55"/>
      <c r="Q2" s="55"/>
      <c r="R2" s="55"/>
      <c r="S2" s="55"/>
      <c r="T2" s="60"/>
      <c r="U2" s="53"/>
      <c r="V2" s="21" t="s">
        <v>37</v>
      </c>
    </row>
    <row r="3" spans="1:22" ht="151.5" customHeight="1">
      <c r="A3" s="17">
        <v>1</v>
      </c>
      <c r="B3" s="48"/>
      <c r="C3" s="17" t="s">
        <v>18</v>
      </c>
      <c r="D3" s="36" t="s">
        <v>27</v>
      </c>
      <c r="E3" s="36" t="s">
        <v>51</v>
      </c>
      <c r="F3" s="38" t="s">
        <v>48</v>
      </c>
      <c r="G3" s="40" t="s">
        <v>46</v>
      </c>
      <c r="H3" s="41" t="s">
        <v>45</v>
      </c>
      <c r="I3" s="37">
        <v>32000</v>
      </c>
      <c r="J3" s="15">
        <v>20000</v>
      </c>
      <c r="K3" s="15">
        <f>I3*J3</f>
        <v>640000000</v>
      </c>
      <c r="L3" s="16">
        <f>K3*(3%+2%)</f>
        <v>32000000</v>
      </c>
      <c r="M3" s="15">
        <f>K3*0.012</f>
        <v>7680000</v>
      </c>
      <c r="N3" s="11">
        <f>M3+L3+K3</f>
        <v>679680000</v>
      </c>
      <c r="O3" s="19">
        <v>8</v>
      </c>
      <c r="P3" s="12">
        <f>I3*O3*30</f>
        <v>7680000</v>
      </c>
      <c r="Q3" s="11">
        <v>0</v>
      </c>
      <c r="R3" s="11">
        <f>I3*Q3</f>
        <v>0</v>
      </c>
      <c r="S3" s="11">
        <f>P3-R3</f>
        <v>7680000</v>
      </c>
      <c r="T3" s="12">
        <f>P3</f>
        <v>7680000</v>
      </c>
      <c r="U3" s="22">
        <f>(S3*12-T3)/N3</f>
        <v>0.12429378531073447</v>
      </c>
      <c r="V3" s="22" t="s">
        <v>36</v>
      </c>
    </row>
    <row r="4" spans="1:22" ht="130.5" customHeight="1">
      <c r="A4" s="17">
        <v>2</v>
      </c>
      <c r="B4" s="46"/>
      <c r="C4" s="17" t="s">
        <v>18</v>
      </c>
      <c r="D4" s="36" t="s">
        <v>27</v>
      </c>
      <c r="E4" s="36" t="s">
        <v>51</v>
      </c>
      <c r="F4" s="38" t="s">
        <v>47</v>
      </c>
      <c r="G4" s="39">
        <v>1345</v>
      </c>
      <c r="H4" s="39">
        <v>10</v>
      </c>
      <c r="I4" s="14">
        <v>13000</v>
      </c>
      <c r="J4" s="32">
        <v>19000</v>
      </c>
      <c r="K4" s="32">
        <f>I4*J4</f>
        <v>247000000</v>
      </c>
      <c r="L4" s="16">
        <f>K4*(3%+2%)</f>
        <v>12350000</v>
      </c>
      <c r="M4" s="15">
        <f>K4*0.012</f>
        <v>2964000</v>
      </c>
      <c r="N4" s="11">
        <f>M4+L4+K4</f>
        <v>262314000</v>
      </c>
      <c r="O4" s="19">
        <v>7</v>
      </c>
      <c r="P4" s="12">
        <f>I4*O4*30</f>
        <v>2730000</v>
      </c>
      <c r="Q4" s="11">
        <v>20</v>
      </c>
      <c r="R4" s="11">
        <f>I4*Q4</f>
        <v>260000</v>
      </c>
      <c r="S4" s="11">
        <f>P4-R4</f>
        <v>2470000</v>
      </c>
      <c r="T4" s="12">
        <f>P4</f>
        <v>2730000</v>
      </c>
      <c r="U4" s="22">
        <f>(S4*12-T4)/N4</f>
        <v>0.10258697591436218</v>
      </c>
      <c r="V4" s="22"/>
    </row>
    <row r="5" spans="1:22" ht="168" customHeight="1">
      <c r="A5" s="17">
        <v>3</v>
      </c>
      <c r="B5" s="44"/>
      <c r="C5" s="17"/>
      <c r="D5" s="36"/>
      <c r="E5" s="36"/>
      <c r="F5" s="41"/>
      <c r="G5" s="38"/>
      <c r="H5" s="38"/>
      <c r="I5" s="37"/>
      <c r="J5" s="15"/>
      <c r="K5" s="15"/>
      <c r="L5" s="16"/>
      <c r="M5" s="15"/>
      <c r="N5" s="11"/>
      <c r="O5" s="19"/>
      <c r="P5" s="12"/>
      <c r="Q5" s="11"/>
      <c r="R5" s="11"/>
      <c r="S5" s="11"/>
      <c r="T5" s="12"/>
      <c r="U5" s="22"/>
      <c r="V5" s="22"/>
    </row>
    <row r="6" spans="1:22" ht="151.5" customHeight="1">
      <c r="A6" s="17">
        <v>4</v>
      </c>
      <c r="B6" s="45"/>
      <c r="C6" s="17" t="s">
        <v>18</v>
      </c>
      <c r="D6" s="36" t="s">
        <v>42</v>
      </c>
      <c r="E6" s="36" t="s">
        <v>51</v>
      </c>
      <c r="F6" s="38">
        <v>12</v>
      </c>
      <c r="G6" s="38">
        <v>5500</v>
      </c>
      <c r="H6" s="38">
        <v>1</v>
      </c>
      <c r="I6" s="37">
        <v>20000</v>
      </c>
      <c r="J6" s="15">
        <v>17000</v>
      </c>
      <c r="K6" s="15">
        <f>I6*J6</f>
        <v>340000000</v>
      </c>
      <c r="L6" s="16">
        <f>K6*(3%+2%)</f>
        <v>17000000</v>
      </c>
      <c r="M6" s="15">
        <f>K6*0.012</f>
        <v>4080000</v>
      </c>
      <c r="N6" s="11">
        <f>M6+L6+K6</f>
        <v>361080000</v>
      </c>
      <c r="O6" s="19">
        <v>8</v>
      </c>
      <c r="P6" s="12">
        <f>I6*O6*30</f>
        <v>4800000</v>
      </c>
      <c r="Q6" s="11">
        <v>24</v>
      </c>
      <c r="R6" s="11">
        <f>I6*Q6</f>
        <v>480000</v>
      </c>
      <c r="S6" s="11">
        <f>P6-R6</f>
        <v>4320000</v>
      </c>
      <c r="T6" s="12">
        <f>P6</f>
        <v>4800000</v>
      </c>
      <c r="U6" s="22">
        <f>(S6*12-T6)/N6</f>
        <v>0.130275839149219</v>
      </c>
      <c r="V6" s="22"/>
    </row>
    <row r="7" spans="1:22" ht="175.5" customHeight="1">
      <c r="A7" s="17">
        <v>5</v>
      </c>
      <c r="B7" s="49"/>
      <c r="C7" s="17" t="s">
        <v>18</v>
      </c>
      <c r="D7" s="36" t="s">
        <v>41</v>
      </c>
      <c r="E7" s="36" t="s">
        <v>51</v>
      </c>
      <c r="F7" s="41" t="s">
        <v>49</v>
      </c>
      <c r="G7" s="38">
        <v>2000</v>
      </c>
      <c r="H7" s="38">
        <v>6</v>
      </c>
      <c r="I7" s="37">
        <v>20000</v>
      </c>
      <c r="J7" s="15">
        <v>16000</v>
      </c>
      <c r="K7" s="15">
        <f>I7*J7</f>
        <v>320000000</v>
      </c>
      <c r="L7" s="16">
        <f>K7*(3%+2%)</f>
        <v>16000000</v>
      </c>
      <c r="M7" s="15">
        <f>K7*0.012</f>
        <v>3840000</v>
      </c>
      <c r="N7" s="11">
        <f>M7+L7+K7</f>
        <v>339840000</v>
      </c>
      <c r="O7" s="20">
        <v>7.5</v>
      </c>
      <c r="P7" s="12">
        <f>I7*O7*30</f>
        <v>4500000</v>
      </c>
      <c r="Q7" s="11">
        <v>25</v>
      </c>
      <c r="R7" s="11">
        <f>I7*Q7</f>
        <v>500000</v>
      </c>
      <c r="S7" s="11">
        <f>P7-R7</f>
        <v>4000000</v>
      </c>
      <c r="T7" s="12">
        <f>P7</f>
        <v>4500000</v>
      </c>
      <c r="U7" s="22">
        <f>(S7*12-T7)/N7</f>
        <v>0.12800141242937854</v>
      </c>
      <c r="V7" s="33"/>
    </row>
    <row r="8" spans="1:22" ht="175.5" customHeight="1">
      <c r="A8" s="17">
        <v>6</v>
      </c>
      <c r="B8" s="49"/>
      <c r="C8" s="17" t="s">
        <v>54</v>
      </c>
      <c r="D8" s="36" t="s">
        <v>41</v>
      </c>
      <c r="E8" s="36" t="s">
        <v>55</v>
      </c>
      <c r="F8" s="41"/>
      <c r="G8" s="38"/>
      <c r="H8" s="38"/>
      <c r="I8" s="37"/>
      <c r="J8" s="15"/>
      <c r="K8" s="15"/>
      <c r="L8" s="16"/>
      <c r="M8" s="15"/>
      <c r="N8" s="11"/>
      <c r="O8" s="50"/>
      <c r="P8" s="12"/>
      <c r="Q8" s="11"/>
      <c r="R8" s="11"/>
      <c r="S8" s="11"/>
      <c r="T8" s="12"/>
      <c r="U8" s="22"/>
      <c r="V8" s="33"/>
    </row>
    <row r="9" spans="1:22" ht="147" customHeight="1">
      <c r="A9" s="17">
        <v>7</v>
      </c>
      <c r="B9"/>
      <c r="C9" s="17" t="s">
        <v>18</v>
      </c>
      <c r="D9" s="36" t="s">
        <v>40</v>
      </c>
      <c r="E9" s="36" t="s">
        <v>52</v>
      </c>
      <c r="F9" s="41"/>
      <c r="G9" s="38"/>
      <c r="H9" s="38"/>
      <c r="I9" s="37">
        <v>15000</v>
      </c>
      <c r="J9" s="15">
        <v>13000</v>
      </c>
      <c r="K9" s="15">
        <f>I9*J9</f>
        <v>195000000</v>
      </c>
      <c r="L9" s="16">
        <f>K9*(3%+2%)</f>
        <v>9750000</v>
      </c>
      <c r="M9" s="15">
        <f>K9*0.012</f>
        <v>2340000</v>
      </c>
      <c r="N9" s="11">
        <f>M9+L9+K9</f>
        <v>207090000</v>
      </c>
      <c r="O9" s="19">
        <v>6</v>
      </c>
      <c r="P9" s="12">
        <f>I9*O9*30</f>
        <v>2700000</v>
      </c>
      <c r="Q9" s="11">
        <v>0</v>
      </c>
      <c r="R9" s="11">
        <f>I9*Q9</f>
        <v>0</v>
      </c>
      <c r="S9" s="11">
        <f>P9-R9</f>
        <v>2700000</v>
      </c>
      <c r="T9" s="12">
        <f>P9</f>
        <v>2700000</v>
      </c>
      <c r="U9" s="22">
        <f>(S9*12-T9)/N9</f>
        <v>0.14341590612777053</v>
      </c>
      <c r="V9" s="22" t="s">
        <v>36</v>
      </c>
    </row>
    <row r="10" spans="1:22" s="24" customFormat="1" ht="233.25" customHeight="1">
      <c r="A10" s="17">
        <v>8</v>
      </c>
      <c r="B10" s="51"/>
      <c r="C10" s="17" t="s">
        <v>18</v>
      </c>
      <c r="D10" s="36" t="s">
        <v>35</v>
      </c>
      <c r="E10" s="36" t="s">
        <v>51</v>
      </c>
      <c r="F10" s="42"/>
      <c r="G10" s="36"/>
      <c r="H10" s="36"/>
      <c r="I10" s="37">
        <v>7000</v>
      </c>
      <c r="J10" s="15">
        <v>14700</v>
      </c>
      <c r="K10" s="15">
        <f>I10*J10</f>
        <v>102900000</v>
      </c>
      <c r="L10" s="16">
        <f>K10*(3%+2%)</f>
        <v>5145000</v>
      </c>
      <c r="M10" s="15">
        <f>K10*0.012</f>
        <v>1234800</v>
      </c>
      <c r="N10" s="11">
        <f>M10+L10+K10</f>
        <v>109279800</v>
      </c>
      <c r="O10" s="18">
        <v>5.5</v>
      </c>
      <c r="P10" s="12">
        <f>I10*O10*30</f>
        <v>1155000</v>
      </c>
      <c r="Q10" s="11">
        <v>24</v>
      </c>
      <c r="R10" s="11">
        <f>I10*Q10</f>
        <v>168000</v>
      </c>
      <c r="S10" s="11">
        <f>P10-R10</f>
        <v>987000</v>
      </c>
      <c r="T10" s="12">
        <f>P10</f>
        <v>1155000</v>
      </c>
      <c r="U10" s="22">
        <f>(S10*12-T10)/N10</f>
        <v>0.09781313655405666</v>
      </c>
      <c r="V10" s="22"/>
    </row>
    <row r="11" spans="2:22" s="24" customFormat="1" ht="15.75" customHeight="1">
      <c r="B11" s="26"/>
      <c r="F11" s="43"/>
      <c r="O11" s="27"/>
      <c r="Q11" s="28"/>
      <c r="U11" s="25"/>
      <c r="V11" s="25"/>
    </row>
    <row r="12" spans="2:22" s="24" customFormat="1" ht="15.75" customHeight="1">
      <c r="B12" s="26"/>
      <c r="O12" s="30"/>
      <c r="Q12" s="28"/>
      <c r="U12" s="25"/>
      <c r="V12" s="25"/>
    </row>
    <row r="13" spans="15:22" s="24" customFormat="1" ht="15.75" customHeight="1">
      <c r="O13" s="27"/>
      <c r="Q13" s="28"/>
      <c r="U13" s="25"/>
      <c r="V13" s="25"/>
    </row>
    <row r="14" spans="2:22" s="24" customFormat="1" ht="15.75" customHeight="1">
      <c r="B14" s="47"/>
      <c r="O14" s="27"/>
      <c r="Q14" s="28"/>
      <c r="U14" s="25"/>
      <c r="V14" s="25"/>
    </row>
    <row r="15" spans="15:22" s="24" customFormat="1" ht="15.75" customHeight="1">
      <c r="O15" s="27"/>
      <c r="U15" s="25"/>
      <c r="V15" s="25"/>
    </row>
    <row r="16" spans="15:22" s="24" customFormat="1" ht="15.75" customHeight="1">
      <c r="O16" s="31"/>
      <c r="Q16" s="28"/>
      <c r="U16" s="25"/>
      <c r="V16" s="25"/>
    </row>
    <row r="17" spans="2:22" s="24" customFormat="1" ht="15.75" customHeight="1">
      <c r="B17" s="47"/>
      <c r="O17" s="27"/>
      <c r="Q17" s="28"/>
      <c r="U17" s="25"/>
      <c r="V17" s="25"/>
    </row>
    <row r="18" spans="2:22" s="24" customFormat="1" ht="15.75" customHeight="1">
      <c r="B18" s="47"/>
      <c r="O18" s="27"/>
      <c r="Q18" s="28"/>
      <c r="U18" s="25"/>
      <c r="V18" s="25"/>
    </row>
    <row r="19" spans="15:22" s="24" customFormat="1" ht="15.75" customHeight="1">
      <c r="O19" s="27"/>
      <c r="Q19" s="31"/>
      <c r="U19" s="25"/>
      <c r="V19" s="25"/>
    </row>
    <row r="20" spans="2:22" s="24" customFormat="1" ht="15.75" customHeight="1">
      <c r="B20" s="47"/>
      <c r="U20" s="25"/>
      <c r="V20" s="25"/>
    </row>
    <row r="21" spans="2:22" s="24" customFormat="1" ht="15.75" customHeight="1">
      <c r="B21" s="47"/>
      <c r="O21" s="27"/>
      <c r="U21" s="25"/>
      <c r="V21" s="25"/>
    </row>
    <row r="22" spans="2:22" s="24" customFormat="1" ht="15.75" customHeight="1">
      <c r="B22" s="47"/>
      <c r="U22" s="25"/>
      <c r="V22" s="25"/>
    </row>
    <row r="23" spans="2:22" s="24" customFormat="1" ht="15.75" customHeight="1">
      <c r="B23" s="47"/>
      <c r="U23" s="25"/>
      <c r="V23" s="25"/>
    </row>
    <row r="24" spans="2:22" s="24" customFormat="1" ht="15.75" customHeight="1">
      <c r="B24" s="47"/>
      <c r="U24" s="25"/>
      <c r="V24" s="25"/>
    </row>
    <row r="25" spans="2:22" s="24" customFormat="1" ht="15.75" customHeight="1">
      <c r="B25" s="47"/>
      <c r="U25" s="25"/>
      <c r="V25" s="25"/>
    </row>
    <row r="26" spans="2:22" s="24" customFormat="1" ht="15.75" customHeight="1">
      <c r="B26" s="47"/>
      <c r="U26" s="25"/>
      <c r="V26" s="25"/>
    </row>
    <row r="27" spans="2:22" s="24" customFormat="1" ht="15.75" customHeight="1">
      <c r="B27" s="47"/>
      <c r="U27" s="25"/>
      <c r="V27" s="25"/>
    </row>
    <row r="28" spans="2:22" s="24" customFormat="1" ht="15.75" customHeight="1">
      <c r="B28" s="47"/>
      <c r="U28" s="25"/>
      <c r="V28" s="25"/>
    </row>
    <row r="29" spans="21:22" s="24" customFormat="1" ht="15.75" customHeight="1">
      <c r="U29" s="25"/>
      <c r="V29" s="25"/>
    </row>
    <row r="30" spans="21:22" s="24" customFormat="1" ht="15.75" customHeight="1">
      <c r="U30" s="25"/>
      <c r="V30" s="25"/>
    </row>
    <row r="31" spans="21:22" s="24" customFormat="1" ht="15.75" customHeight="1">
      <c r="U31" s="25"/>
      <c r="V31" s="25"/>
    </row>
    <row r="32" spans="21:22" s="24" customFormat="1" ht="15.75" customHeight="1">
      <c r="U32" s="25"/>
      <c r="V32" s="25"/>
    </row>
    <row r="33" spans="21:22" s="24" customFormat="1" ht="15.75" customHeight="1">
      <c r="U33" s="25"/>
      <c r="V33" s="25"/>
    </row>
    <row r="34" spans="21:22" s="24" customFormat="1" ht="15.75" customHeight="1">
      <c r="U34" s="25"/>
      <c r="V34" s="25"/>
    </row>
    <row r="35" spans="21:22" s="24" customFormat="1" ht="15.75" customHeight="1">
      <c r="U35" s="25"/>
      <c r="V35" s="25"/>
    </row>
    <row r="36" spans="21:22" s="24" customFormat="1" ht="15.75" customHeight="1">
      <c r="U36" s="25"/>
      <c r="V36" s="25"/>
    </row>
    <row r="37" spans="21:22" s="24" customFormat="1" ht="15.75" customHeight="1">
      <c r="U37" s="25"/>
      <c r="V37" s="25"/>
    </row>
    <row r="38" spans="21:22" s="24" customFormat="1" ht="15.75" customHeight="1">
      <c r="U38" s="25"/>
      <c r="V38" s="25"/>
    </row>
    <row r="39" spans="21:22" s="24" customFormat="1" ht="15.75" customHeight="1">
      <c r="U39" s="25"/>
      <c r="V39" s="25"/>
    </row>
    <row r="40" spans="21:22" s="24" customFormat="1" ht="15.75" customHeight="1">
      <c r="U40" s="25"/>
      <c r="V40" s="25"/>
    </row>
    <row r="41" spans="21:22" s="24" customFormat="1" ht="15.75" customHeight="1">
      <c r="U41" s="25"/>
      <c r="V41" s="25"/>
    </row>
    <row r="42" spans="21:22" s="24" customFormat="1" ht="15.75" customHeight="1">
      <c r="U42" s="25"/>
      <c r="V42" s="25"/>
    </row>
    <row r="43" spans="21:22" s="24" customFormat="1" ht="15.75" customHeight="1">
      <c r="U43" s="25"/>
      <c r="V43" s="25"/>
    </row>
    <row r="44" spans="21:22" s="24" customFormat="1" ht="15.75" customHeight="1">
      <c r="U44" s="25"/>
      <c r="V44" s="25"/>
    </row>
    <row r="45" spans="21:22" s="24" customFormat="1" ht="15.75" customHeight="1">
      <c r="U45" s="25"/>
      <c r="V45" s="25"/>
    </row>
  </sheetData>
  <mergeCells count="13">
    <mergeCell ref="A1:A2"/>
    <mergeCell ref="I1:I2"/>
    <mergeCell ref="J1:J2"/>
    <mergeCell ref="K1:K2"/>
    <mergeCell ref="L1:L2"/>
    <mergeCell ref="M1:M2"/>
    <mergeCell ref="N1:N2"/>
    <mergeCell ref="T1:T2"/>
    <mergeCell ref="U1:U2"/>
    <mergeCell ref="P1:P2"/>
    <mergeCell ref="Q1:Q2"/>
    <mergeCell ref="R1:R2"/>
    <mergeCell ref="S1:S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D26" sqref="D26"/>
    </sheetView>
  </sheetViews>
  <sheetFormatPr defaultColWidth="9.33203125" defaultRowHeight="11.25"/>
  <cols>
    <col min="3" max="3" width="24.5" style="0" customWidth="1"/>
    <col min="5" max="5" width="18.83203125" style="0" customWidth="1"/>
    <col min="6" max="6" width="13.5" style="0" customWidth="1"/>
    <col min="7" max="7" width="33.5" style="0" customWidth="1"/>
    <col min="8" max="8" width="17.5" style="0" customWidth="1"/>
    <col min="9" max="9" width="17" style="0" customWidth="1"/>
    <col min="10" max="10" width="15.5" style="0" customWidth="1"/>
    <col min="11" max="11" width="17.66015625" style="0" customWidth="1"/>
    <col min="12" max="12" width="17.83203125" style="0" customWidth="1"/>
    <col min="13" max="13" width="12.16015625" style="0" customWidth="1"/>
  </cols>
  <sheetData>
    <row r="1" spans="1:13" ht="15" customHeight="1">
      <c r="A1" s="71" t="s">
        <v>0</v>
      </c>
      <c r="B1" s="4"/>
      <c r="C1" s="73" t="s">
        <v>10</v>
      </c>
      <c r="D1" s="67" t="s">
        <v>1</v>
      </c>
      <c r="E1" s="67" t="s">
        <v>11</v>
      </c>
      <c r="F1" s="67" t="s">
        <v>12</v>
      </c>
      <c r="G1" s="69" t="s">
        <v>17</v>
      </c>
      <c r="H1" s="63" t="s">
        <v>13</v>
      </c>
      <c r="I1" s="67" t="s">
        <v>14</v>
      </c>
      <c r="J1" s="61" t="s">
        <v>15</v>
      </c>
      <c r="K1" s="63" t="s">
        <v>13</v>
      </c>
      <c r="L1" s="65" t="s">
        <v>4</v>
      </c>
      <c r="M1" s="61" t="s">
        <v>16</v>
      </c>
    </row>
    <row r="2" spans="1:13" ht="28.5" customHeight="1">
      <c r="A2" s="72"/>
      <c r="B2" s="5"/>
      <c r="C2" s="74"/>
      <c r="D2" s="68"/>
      <c r="E2" s="68"/>
      <c r="F2" s="68"/>
      <c r="G2" s="70"/>
      <c r="H2" s="64"/>
      <c r="I2" s="68"/>
      <c r="J2" s="62"/>
      <c r="K2" s="64"/>
      <c r="L2" s="66"/>
      <c r="M2" s="62"/>
    </row>
    <row r="3" spans="1:13" ht="26.25" customHeight="1">
      <c r="A3" s="1">
        <v>1</v>
      </c>
      <c r="B3" s="1" t="s">
        <v>18</v>
      </c>
      <c r="C3" s="1" t="s">
        <v>19</v>
      </c>
      <c r="D3" s="2">
        <v>18000</v>
      </c>
      <c r="E3" s="3">
        <v>13800</v>
      </c>
      <c r="F3" s="6">
        <f>E3*D3</f>
        <v>248400000</v>
      </c>
      <c r="G3" s="6">
        <f>F3*0.015</f>
        <v>3726000</v>
      </c>
      <c r="H3" s="6">
        <f>F3*0.016</f>
        <v>3974400</v>
      </c>
      <c r="I3" s="6">
        <v>263000000</v>
      </c>
      <c r="J3" s="6">
        <f>I3*0.015</f>
        <v>3945000</v>
      </c>
      <c r="K3" s="6">
        <f>I3*0.016</f>
        <v>4208000</v>
      </c>
      <c r="L3" s="7">
        <f>F3+G3+H3</f>
        <v>256100400</v>
      </c>
      <c r="M3" s="8">
        <f>(I3-L3)/L3</f>
        <v>0.026940996577904604</v>
      </c>
    </row>
    <row r="4" spans="1:13" ht="15" customHeight="1">
      <c r="A4" s="1">
        <v>2</v>
      </c>
      <c r="B4" s="1" t="s">
        <v>18</v>
      </c>
      <c r="C4" s="1" t="s">
        <v>20</v>
      </c>
      <c r="D4" s="2">
        <v>20000</v>
      </c>
      <c r="E4" s="3">
        <v>14000</v>
      </c>
      <c r="F4" s="6">
        <f aca="true" t="shared" si="0" ref="F4:F12">E4*D4</f>
        <v>280000000</v>
      </c>
      <c r="G4" s="6">
        <f aca="true" t="shared" si="1" ref="G4:G12">F4*0.015</f>
        <v>4200000</v>
      </c>
      <c r="H4" s="6">
        <f aca="true" t="shared" si="2" ref="H4:H12">F4*0.016</f>
        <v>4480000</v>
      </c>
      <c r="I4" s="6">
        <v>300000000</v>
      </c>
      <c r="J4" s="6">
        <f aca="true" t="shared" si="3" ref="J4:J12">I4*0.015</f>
        <v>4500000</v>
      </c>
      <c r="K4" s="6">
        <f aca="true" t="shared" si="4" ref="K4:K12">I4*0.016</f>
        <v>4800000</v>
      </c>
      <c r="L4" s="7">
        <f aca="true" t="shared" si="5" ref="L4:L12">F4+G4+H4</f>
        <v>288680000</v>
      </c>
      <c r="M4" s="8">
        <f aca="true" t="shared" si="6" ref="M4:M12">(I4-L4)/L4</f>
        <v>0.039212969377857836</v>
      </c>
    </row>
    <row r="5" spans="1:13" ht="15" customHeight="1">
      <c r="A5" s="1">
        <v>3</v>
      </c>
      <c r="B5" s="1" t="s">
        <v>18</v>
      </c>
      <c r="C5" s="1" t="s">
        <v>21</v>
      </c>
      <c r="D5" s="2">
        <v>10000</v>
      </c>
      <c r="E5" s="3">
        <v>12000</v>
      </c>
      <c r="F5" s="6">
        <f t="shared" si="0"/>
        <v>120000000</v>
      </c>
      <c r="G5" s="6">
        <f t="shared" si="1"/>
        <v>1800000</v>
      </c>
      <c r="H5" s="6">
        <f t="shared" si="2"/>
        <v>1920000</v>
      </c>
      <c r="I5" s="6">
        <v>148000000</v>
      </c>
      <c r="J5" s="6">
        <f t="shared" si="3"/>
        <v>2220000</v>
      </c>
      <c r="K5" s="6">
        <f t="shared" si="4"/>
        <v>2368000</v>
      </c>
      <c r="L5" s="7">
        <f t="shared" si="5"/>
        <v>123720000</v>
      </c>
      <c r="M5" s="8">
        <f t="shared" si="6"/>
        <v>0.19624959586162302</v>
      </c>
    </row>
    <row r="6" spans="1:13" ht="15" customHeight="1">
      <c r="A6" s="1">
        <v>4</v>
      </c>
      <c r="B6" s="1" t="s">
        <v>18</v>
      </c>
      <c r="C6" s="1" t="s">
        <v>27</v>
      </c>
      <c r="D6" s="2">
        <v>10000</v>
      </c>
      <c r="E6" s="3">
        <v>12500</v>
      </c>
      <c r="F6" s="6">
        <f t="shared" si="0"/>
        <v>125000000</v>
      </c>
      <c r="G6" s="6">
        <f t="shared" si="1"/>
        <v>1875000</v>
      </c>
      <c r="H6" s="6">
        <f t="shared" si="2"/>
        <v>2000000</v>
      </c>
      <c r="I6" s="6">
        <v>150000000</v>
      </c>
      <c r="J6" s="6">
        <f t="shared" si="3"/>
        <v>2250000</v>
      </c>
      <c r="K6" s="6">
        <f t="shared" si="4"/>
        <v>2400000</v>
      </c>
      <c r="L6" s="7">
        <f t="shared" si="5"/>
        <v>128875000</v>
      </c>
      <c r="M6" s="8">
        <f t="shared" si="6"/>
        <v>0.16391852570320078</v>
      </c>
    </row>
    <row r="7" spans="1:13" ht="30" customHeight="1">
      <c r="A7" s="1">
        <v>5</v>
      </c>
      <c r="B7" s="1" t="s">
        <v>18</v>
      </c>
      <c r="C7" s="1" t="s">
        <v>22</v>
      </c>
      <c r="D7" s="2">
        <v>13000</v>
      </c>
      <c r="E7" s="3">
        <v>19000</v>
      </c>
      <c r="F7" s="6">
        <f t="shared" si="0"/>
        <v>247000000</v>
      </c>
      <c r="G7" s="6">
        <f t="shared" si="1"/>
        <v>3705000</v>
      </c>
      <c r="H7" s="6">
        <f t="shared" si="2"/>
        <v>3952000</v>
      </c>
      <c r="I7" s="6">
        <v>263000000</v>
      </c>
      <c r="J7" s="6">
        <f t="shared" si="3"/>
        <v>3945000</v>
      </c>
      <c r="K7" s="6">
        <f>I7*0.016</f>
        <v>4208000</v>
      </c>
      <c r="L7" s="7">
        <f t="shared" si="5"/>
        <v>254657000</v>
      </c>
      <c r="M7" s="8">
        <f t="shared" si="6"/>
        <v>0.03276171477713159</v>
      </c>
    </row>
    <row r="8" spans="1:13" ht="15" customHeight="1">
      <c r="A8" s="1">
        <v>6</v>
      </c>
      <c r="B8" s="1" t="s">
        <v>18</v>
      </c>
      <c r="C8" s="1" t="s">
        <v>23</v>
      </c>
      <c r="D8" s="2">
        <v>32000</v>
      </c>
      <c r="E8" s="3">
        <v>20000</v>
      </c>
      <c r="F8" s="6">
        <f t="shared" si="0"/>
        <v>640000000</v>
      </c>
      <c r="G8" s="6">
        <f t="shared" si="1"/>
        <v>9600000</v>
      </c>
      <c r="H8" s="6">
        <f t="shared" si="2"/>
        <v>10240000</v>
      </c>
      <c r="I8" s="6">
        <v>700000000</v>
      </c>
      <c r="J8" s="6">
        <f t="shared" si="3"/>
        <v>10500000</v>
      </c>
      <c r="K8" s="6">
        <f t="shared" si="4"/>
        <v>11200000</v>
      </c>
      <c r="L8" s="7">
        <f t="shared" si="5"/>
        <v>659840000</v>
      </c>
      <c r="M8" s="8">
        <f t="shared" si="6"/>
        <v>0.06086323957322987</v>
      </c>
    </row>
    <row r="9" spans="1:13" ht="15" customHeight="1">
      <c r="A9" s="1">
        <v>7</v>
      </c>
      <c r="B9" s="1" t="s">
        <v>18</v>
      </c>
      <c r="C9" s="1" t="s">
        <v>24</v>
      </c>
      <c r="D9" s="2">
        <v>15000</v>
      </c>
      <c r="E9" s="3">
        <v>13000</v>
      </c>
      <c r="F9" s="6">
        <f t="shared" si="0"/>
        <v>195000000</v>
      </c>
      <c r="G9" s="6">
        <f t="shared" si="1"/>
        <v>2925000</v>
      </c>
      <c r="H9" s="6">
        <f t="shared" si="2"/>
        <v>3120000</v>
      </c>
      <c r="I9" s="6">
        <v>230000000</v>
      </c>
      <c r="J9" s="6">
        <f t="shared" si="3"/>
        <v>3450000</v>
      </c>
      <c r="K9" s="6">
        <f t="shared" si="4"/>
        <v>3680000</v>
      </c>
      <c r="L9" s="7">
        <f t="shared" si="5"/>
        <v>201045000</v>
      </c>
      <c r="M9" s="8">
        <f t="shared" si="6"/>
        <v>0.14402248252878708</v>
      </c>
    </row>
    <row r="10" spans="1:13" ht="12.75">
      <c r="A10" s="1">
        <v>8</v>
      </c>
      <c r="B10" s="1" t="s">
        <v>18</v>
      </c>
      <c r="C10" s="1" t="s">
        <v>25</v>
      </c>
      <c r="D10" s="2">
        <v>32000</v>
      </c>
      <c r="E10" s="3">
        <v>25000</v>
      </c>
      <c r="F10" s="6">
        <f t="shared" si="0"/>
        <v>800000000</v>
      </c>
      <c r="G10" s="6">
        <f t="shared" si="1"/>
        <v>12000000</v>
      </c>
      <c r="H10" s="6">
        <f t="shared" si="2"/>
        <v>12800000</v>
      </c>
      <c r="I10" s="6">
        <v>860000000</v>
      </c>
      <c r="J10" s="6">
        <f t="shared" si="3"/>
        <v>12900000</v>
      </c>
      <c r="K10" s="6">
        <f t="shared" si="4"/>
        <v>13760000</v>
      </c>
      <c r="L10" s="7">
        <f t="shared" si="5"/>
        <v>824800000</v>
      </c>
      <c r="M10" s="8">
        <f t="shared" si="6"/>
        <v>0.04267701260911736</v>
      </c>
    </row>
    <row r="11" spans="1:13" ht="12.75">
      <c r="A11" s="1">
        <v>9</v>
      </c>
      <c r="B11" s="1" t="s">
        <v>18</v>
      </c>
      <c r="C11" s="1" t="s">
        <v>26</v>
      </c>
      <c r="D11" s="2">
        <v>20000</v>
      </c>
      <c r="E11" s="3">
        <v>16000</v>
      </c>
      <c r="F11" s="6">
        <f t="shared" si="0"/>
        <v>320000000</v>
      </c>
      <c r="G11" s="6">
        <f t="shared" si="1"/>
        <v>4800000</v>
      </c>
      <c r="H11" s="6">
        <f t="shared" si="2"/>
        <v>5120000</v>
      </c>
      <c r="I11" s="6">
        <v>380000000</v>
      </c>
      <c r="J11" s="6">
        <f t="shared" si="3"/>
        <v>5700000</v>
      </c>
      <c r="K11" s="6">
        <f t="shared" si="4"/>
        <v>6080000</v>
      </c>
      <c r="L11" s="7">
        <f t="shared" si="5"/>
        <v>329920000</v>
      </c>
      <c r="M11" s="8">
        <f t="shared" si="6"/>
        <v>0.15179437439379243</v>
      </c>
    </row>
    <row r="12" spans="1:13" ht="12.75">
      <c r="A12" s="1">
        <v>9</v>
      </c>
      <c r="B12" s="1" t="s">
        <v>18</v>
      </c>
      <c r="C12" s="1" t="s">
        <v>28</v>
      </c>
      <c r="D12" s="2">
        <v>20000</v>
      </c>
      <c r="E12" s="3">
        <v>17000</v>
      </c>
      <c r="F12" s="6">
        <f t="shared" si="0"/>
        <v>340000000</v>
      </c>
      <c r="G12" s="6">
        <f t="shared" si="1"/>
        <v>5100000</v>
      </c>
      <c r="H12" s="6">
        <f t="shared" si="2"/>
        <v>5440000</v>
      </c>
      <c r="I12" s="6">
        <v>380000000</v>
      </c>
      <c r="J12" s="6">
        <f t="shared" si="3"/>
        <v>5700000</v>
      </c>
      <c r="K12" s="6">
        <f t="shared" si="4"/>
        <v>6080000</v>
      </c>
      <c r="L12" s="7">
        <f t="shared" si="5"/>
        <v>350540000</v>
      </c>
      <c r="M12" s="8">
        <f t="shared" si="6"/>
        <v>0.08404176413533405</v>
      </c>
    </row>
  </sheetData>
  <mergeCells count="12">
    <mergeCell ref="A1:A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Freena 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Freena Wang</dc:creator>
  <cp:keywords/>
  <dc:description/>
  <cp:lastModifiedBy>MC SYSTEM</cp:lastModifiedBy>
  <dcterms:created xsi:type="dcterms:W3CDTF">2005-09-26T21:40:17Z</dcterms:created>
  <dcterms:modified xsi:type="dcterms:W3CDTF">2005-10-09T14:56:04Z</dcterms:modified>
  <cp:category/>
  <cp:version/>
  <cp:contentType/>
  <cp:contentStatus/>
</cp:coreProperties>
</file>